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<sst xmlns="http://schemas.openxmlformats.org/spreadsheetml/2006/main" count="451" uniqueCount="230">
  <si>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</si>
  <si>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</si>
  <si>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</si>
  <si>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</si>
  <si>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</si>
  <si>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</si>
  <si>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</si>
  <si>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</si>
  <si>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</si>
  <si>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</si>
  <si>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</si>
  <si>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</si>
  <si>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UA-P-2018-12-22-004415-b</t>
  </si>
  <si>
    <t>45453000-7 Капітальний ремонт покрівлі Балаховицького НВК "ЗОШ І-ІІст.-ДНЗ"</t>
  </si>
  <si>
    <t>Звіт про укладений договір</t>
  </si>
  <si>
    <t>UAH</t>
  </si>
  <si>
    <t>45453000-7 Капітальний ремонт і реставрація</t>
  </si>
  <si>
    <t>3132 Капітальний ремонт інших об’єктів</t>
  </si>
  <si>
    <t>UA-P-2018-12-20-009315-a</t>
  </si>
  <si>
    <t>39710000-2 Прилади електричні побутові</t>
  </si>
  <si>
    <t>39710000-2 Електричні побутові прилади</t>
  </si>
  <si>
    <t>3110 Придбання обладнання і предметів довгострокового користування</t>
  </si>
  <si>
    <t>UA-P-2018-12-18-008378-c</t>
  </si>
  <si>
    <t>09130000-9 паливо рідинне</t>
  </si>
  <si>
    <t>09130000-9 Нафта і дистиляти</t>
  </si>
  <si>
    <t>2210 Предмети, матеріали, обладнання та інвентар</t>
  </si>
  <si>
    <t>UA-P-2018-12-17-009040-c</t>
  </si>
  <si>
    <t>37530000-2 Придбання обладнання для ігрового майданчика</t>
  </si>
  <si>
    <t>37530000-2 Вироби для парків розваг, настільних або кімнатних ігор</t>
  </si>
  <si>
    <t>UA-P-2018-12-14-009156-c</t>
  </si>
  <si>
    <t>44220000-8 металопластикові конструкції</t>
  </si>
  <si>
    <t>44220000-8 Столярні вироби</t>
  </si>
  <si>
    <t>UA-P-2018-12-07-009332-c</t>
  </si>
  <si>
    <t>32350000-1 екран для проектора мобільний підлоговий</t>
  </si>
  <si>
    <t>32350000-1 Частини до аудіо- та відеообладнання</t>
  </si>
  <si>
    <t>UA-P-2018-12-07-009315-c</t>
  </si>
  <si>
    <t>33190000-8 меблі медичного призначення</t>
  </si>
  <si>
    <t>33190000-8 Медичне обладнання та вироби медичного призначення різні</t>
  </si>
  <si>
    <t>UA-P-2018-12-07-009261-c</t>
  </si>
  <si>
    <t>39510000-0 штори затемнення (жалюзі вертикальні)</t>
  </si>
  <si>
    <t>39510000-0 Вироби домашнього текстилю</t>
  </si>
  <si>
    <t>UA-P-2018-11-26-002362-c</t>
  </si>
  <si>
    <t>09310000-5 Електрична енергія</t>
  </si>
  <si>
    <t>річний план закупівель затверджений рішенням тендерного комітету 23.11.2018 року. Закупівля проводиться на очікувану вартість на 2019 рік</t>
  </si>
  <si>
    <t>Відкриті торги</t>
  </si>
  <si>
    <t>2273 Оплата електроенергії</t>
  </si>
  <si>
    <t>UA-P-2018-11-12-004808-a</t>
  </si>
  <si>
    <t>30230000-0 Персональний комп'ютер/ноутбук</t>
  </si>
  <si>
    <t>річний план закупівель затверджений рішенням тендерного комітету 12.11.2018 року</t>
  </si>
  <si>
    <t>30230000-0 Комп’ютерне обладнання</t>
  </si>
  <si>
    <t>UA-P-2018-11-12-004765-a</t>
  </si>
  <si>
    <t>39150000-8 комплекти меблів</t>
  </si>
  <si>
    <t>39150000-8 Меблі та приспособи різні</t>
  </si>
  <si>
    <t>UA-P-2018-11-08-004795-c</t>
  </si>
  <si>
    <t>39160000-1 комплекти меблів</t>
  </si>
  <si>
    <t>річний план закупівель затверджений рішенням тендерного комітету 07.11.2018 року</t>
  </si>
  <si>
    <t>39160000-1 Шкільні меблі</t>
  </si>
  <si>
    <t>UA-P-2018-11-06-004649-c</t>
  </si>
  <si>
    <t>39160000-1 Стілець учнівський, Парта шкільна одномісна</t>
  </si>
  <si>
    <t>річний план закупівель затверджений рішенням тендерного комітету 06.11.2018 року</t>
  </si>
  <si>
    <t>UA-P-2018-11-05-001102-b</t>
  </si>
  <si>
    <t>44620000-2 котел опалювальний водогрійний твердопаливний стальний типу "Ретра"</t>
  </si>
  <si>
    <t>44620000-2 Радіатори і котли для систем центрального опалення та їх деталі</t>
  </si>
  <si>
    <t>UA-P-2018-11-02-002731-b</t>
  </si>
  <si>
    <t>45330000-9 Поточний ремонт системи водопостачання Зеленівської ЗОШ І-ІІ ст.</t>
  </si>
  <si>
    <t>45330000-9 Водопровідні та санітарно-технічні роботи</t>
  </si>
  <si>
    <t>2240 Оплата послуг (крім комунальних)</t>
  </si>
  <si>
    <t>UA-P-2018-10-23-003519-b</t>
  </si>
  <si>
    <t>71320000-7 Коригування проектно-кошторисної документації по об'єкту" Будівництво Озерецької ЗОШ І-ІІ ступенів в с. Озерці Володимирецького району Рівненської області"</t>
  </si>
  <si>
    <t>71320000-7 Послуги з інженерного проектування</t>
  </si>
  <si>
    <t>3122 Капітальне будівництво (придбання) інших об'єктів</t>
  </si>
  <si>
    <t>UA-P-2018-10-19-004016-b</t>
  </si>
  <si>
    <t>39120000-9 Парта шкільна одномісна, Стіл для вчителя, Стіл комп'ютерний, Стіл письмовий, з шухлядами праворуч</t>
  </si>
  <si>
    <t>річний план закупівель затверджений рішенням тендерного комітету 16.10.2018 року</t>
  </si>
  <si>
    <t>Переговорна процедура</t>
  </si>
  <si>
    <t>39120000-9 Столи, серванти, письмові столи та книжкові шафи</t>
  </si>
  <si>
    <t>UA-P-2018-10-16-001395-b</t>
  </si>
  <si>
    <t>60100000-9 надання послуг регулярного перевезення учнів</t>
  </si>
  <si>
    <t>60100000-9 Послуги з автомобільних перевезень</t>
  </si>
  <si>
    <t>UA-P-2018-10-03-004310-c</t>
  </si>
  <si>
    <t>44190000-8 Металопластикові конструкції (двері).</t>
  </si>
  <si>
    <t>44190000-8 Конструкційні матеріали різні</t>
  </si>
  <si>
    <t>UA-P-2018-09-25-001530-c</t>
  </si>
  <si>
    <t>39000000-2 Стілець учнівський полозковий регульований по висоті для "НУШ" початковий клас</t>
  </si>
  <si>
    <t>39000000-2 Меблі (у тому числі офісні меблі), меблево-декоративні вироби, побутова техніка (крім освітлювального обладнання) та засоби для чищення</t>
  </si>
  <si>
    <t>UA-P-2018-09-11-005182-c</t>
  </si>
  <si>
    <t>річний план закупівель затверджений рішенням тендерного комітету 10.09.2018 року</t>
  </si>
  <si>
    <t>UA-P-2018-07-31-001345-b</t>
  </si>
  <si>
    <t>09110000-3 брикети  торфові</t>
  </si>
  <si>
    <t>річний план закупівель затверджений рішенням тендерного комітету 30.07.2018 року, зі змінами від 10.10.2018 року</t>
  </si>
  <si>
    <t>09110000-3 Тверде паливо</t>
  </si>
  <si>
    <t>2275 Оплата інших енергоносіїв</t>
  </si>
  <si>
    <t>UA-P-2018-07-30-002574-b</t>
  </si>
  <si>
    <t>річний план закупівель затверджений рішенням тендерного комітету 30.07.2018 року</t>
  </si>
  <si>
    <t>UA-P-2018-07-30-002521-b</t>
  </si>
  <si>
    <t>39160000-1 Стелажі, стінки, шафи</t>
  </si>
  <si>
    <t>Допорогова закупівля</t>
  </si>
  <si>
    <t>UA-P-2018-07-30-002333-b</t>
  </si>
  <si>
    <t>39150000-8 Стінка універсальна</t>
  </si>
  <si>
    <t>UA-P-2018-07-30-001584-b</t>
  </si>
  <si>
    <t>39110000-6 Стільці для учнів</t>
  </si>
  <si>
    <t>39110000-6 Сидіння, стільці та супутні вироби і частини до них</t>
  </si>
  <si>
    <t>UA-P-2018-07-27-001662-b</t>
  </si>
  <si>
    <t>60130000-8 Підвезення учнів до сільських шкіл</t>
  </si>
  <si>
    <t>Без використання електронної системи</t>
  </si>
  <si>
    <t>60130000-8 Послуги спеціалізованих автомобільних перевезень пасажирів</t>
  </si>
  <si>
    <t>UA-P-2018-07-19-003634-b</t>
  </si>
  <si>
    <t>03410000-7 дрова паливні</t>
  </si>
  <si>
    <t>річний план закупівель затверджений рішенням тендерного комітету 16.07.2018 року</t>
  </si>
  <si>
    <t>03410000-7 Деревина</t>
  </si>
  <si>
    <t>UA-P-2018-07-19-002197-b</t>
  </si>
  <si>
    <t>63120000-6 Розвантаження, приймання, сортування, зберігання і облік отриманих підручників, навчально- методичної та художньої літератури виділеної Міністерством освіти та науки України</t>
  </si>
  <si>
    <t>63120000-6 Послуги зберігання та складування</t>
  </si>
  <si>
    <t>UA-P-2018-06-19-001665-a</t>
  </si>
  <si>
    <t>37410000-5 Інвентар для спортивних ігор на відкритому повітрі</t>
  </si>
  <si>
    <t>UA-P-2018-06-13-004032-a</t>
  </si>
  <si>
    <t>річний план закупівель затверджений рішенням тендерного комітету 13.06.2018 року</t>
  </si>
  <si>
    <t>UA-P-2018-06-12-001214-a</t>
  </si>
  <si>
    <t>30120000-6 Багатофункціональний пристрій (БФП)</t>
  </si>
  <si>
    <t>30120000-6 Фотокопіювальне та поліграфічне обладнання для офсетного друку</t>
  </si>
  <si>
    <t>UA-P-2018-06-12-001025-a</t>
  </si>
  <si>
    <t>42994230-1 Ламінатори</t>
  </si>
  <si>
    <t>UA-P-2018-06-06-004510-a</t>
  </si>
  <si>
    <t>45453000-7 Заміна вікон на енергозберігаючі в Собіщицькій ЗОШ I-III ступенів с. Собіщиці Володимирецького району Рівненської області</t>
  </si>
  <si>
    <t>UA-P-2018-06-06-004487-a</t>
  </si>
  <si>
    <t>45453000-7 Заміна вікон на енергозберігаючі в Хиноцькому НВК “ЗОШ I-III ступенів - ДНЗ” в с. Хиночі Володимирецького району Рівненської області</t>
  </si>
  <si>
    <t>UA-P-2018-06-05-003064-a</t>
  </si>
  <si>
    <t>03410000-7 дрова паливні та тріска паливна 2 лота (Лот 1 – дрова паливні, Лот 2 – тріска паливна)</t>
  </si>
  <si>
    <t>річний план закупівель затверджений рішенням тендерного комітету 01.06.2018 року</t>
  </si>
  <si>
    <t>UA-P-2018-05-07-003541-a</t>
  </si>
  <si>
    <t>річний план закупівель затверджений рішенням тендерного комітету 05.05.2018 року</t>
  </si>
  <si>
    <t>UA-P-2018-04-11-002312-a</t>
  </si>
  <si>
    <t>90400000-1 Послуги з централізованого водопостачання та водовідведення</t>
  </si>
  <si>
    <t>90400000-1 Послуги у сфері водовідведення</t>
  </si>
  <si>
    <t>2272 Оплата водопостачання та водовідведення</t>
  </si>
  <si>
    <t>UA-P-2018-04-11-002275-a</t>
  </si>
  <si>
    <t>71900000-7 Лабораторні роботи по об'єктах Відділу освіти Володимирецької районної державної адміністрації</t>
  </si>
  <si>
    <t>71900000-7 Лабораторні послуги</t>
  </si>
  <si>
    <t>UA-P-2018-03-28-004510-a</t>
  </si>
  <si>
    <t>09130000-9 Бензин, дизельне паливо</t>
  </si>
  <si>
    <t>річний план закупівель затверджений рішенням тендерного комітету 27.03.2018 року</t>
  </si>
  <si>
    <t>UA-P-2018-03-01-001551-c</t>
  </si>
  <si>
    <t>60100000-9 Послуги перевезення</t>
  </si>
  <si>
    <t>UA-P-2018-02-28-003515-c</t>
  </si>
  <si>
    <t>03410000-7 Дрова паливні</t>
  </si>
  <si>
    <t>2230 Продукти харчування</t>
  </si>
  <si>
    <t>UA-P-2018-02-20-007472-c</t>
  </si>
  <si>
    <t>15840000-8 Зефір, мармелад</t>
  </si>
  <si>
    <t>15840000-8 Какао; шоколад та цукрові кондитерські вироби</t>
  </si>
  <si>
    <t>UA-P-2018-02-20-007467-c</t>
  </si>
  <si>
    <t>15220000-6 Риба морожена</t>
  </si>
  <si>
    <t>15220000-6 Риба, рибне філе та інше м’ясо риби морожені</t>
  </si>
  <si>
    <t>UA-P-2018-02-20-007466-c</t>
  </si>
  <si>
    <t>15890000-3 Дріжджі</t>
  </si>
  <si>
    <t>15890000-3 Продукти харчування та сушені продукти різні</t>
  </si>
  <si>
    <t>UA-P-2018-02-20-007464-c</t>
  </si>
  <si>
    <t>15410000-5 Олія</t>
  </si>
  <si>
    <t>15410000-5 Сирі олії та тваринні і рослинні жири</t>
  </si>
  <si>
    <t>UA-P-2018-02-20-007463-c</t>
  </si>
  <si>
    <t>15320000-7 Сік</t>
  </si>
  <si>
    <t>15320000-7 Фруктові та овочеві соки</t>
  </si>
  <si>
    <t>UA-P-2018-02-20-007460-c</t>
  </si>
  <si>
    <t>15820000-2 Сухарі</t>
  </si>
  <si>
    <t>15820000-2 Сухарі та печиво; пресерви з хлібобулочних і кондитерських виробів</t>
  </si>
  <si>
    <t>UA-P-2018-02-20-007459-c</t>
  </si>
  <si>
    <t>15130000-8 М'ясопродукти</t>
  </si>
  <si>
    <t>15130000-8 М’ясопродукти</t>
  </si>
  <si>
    <t>UA-P-2018-02-20-007453-c</t>
  </si>
  <si>
    <t>15110000-2 М'ясо</t>
  </si>
  <si>
    <t>15110000-2 М’ясо</t>
  </si>
  <si>
    <t>UA-P-2018-02-20-007449-c</t>
  </si>
  <si>
    <t>15872400-5 сіль</t>
  </si>
  <si>
    <t>15872400-5 Сіль</t>
  </si>
  <si>
    <t>UA-P-2018-02-20-007442-c</t>
  </si>
  <si>
    <t>03210000-6 картопля, крохмал</t>
  </si>
  <si>
    <t>03210000-6 Зернові культури та картопля</t>
  </si>
  <si>
    <t>UA-P-2018-02-20-007440-c</t>
  </si>
  <si>
    <t>03220000-9 Буряк, морква, цибуля, капуста, яблука, помідори</t>
  </si>
  <si>
    <t>03220000-9 Овочі, фрукти та горіхи</t>
  </si>
  <si>
    <t>UA-P-2018-02-20-007425-c</t>
  </si>
  <si>
    <t>03140000-4 яйця</t>
  </si>
  <si>
    <t>03140000-4 Продукція тваринництва та супутня продукція</t>
  </si>
  <si>
    <t>UA-P-2018-02-20-007406-c</t>
  </si>
  <si>
    <t>15860000-4 чай, напій кавовий</t>
  </si>
  <si>
    <t>15860000-4 Кава, чай та супутня продукція</t>
  </si>
  <si>
    <t>UA-P-2018-02-20-007405-c</t>
  </si>
  <si>
    <t>15810000-9 Хліб</t>
  </si>
  <si>
    <t>15810000-9 Хлібопродукти, свіжовипечені хлібобулочні та кондитерські вироби</t>
  </si>
  <si>
    <t>UA-P-2018-02-20-007365-c</t>
  </si>
  <si>
    <t>15830000-5 Цукор</t>
  </si>
  <si>
    <t>15830000-5 Цукор і супутня продукція</t>
  </si>
  <si>
    <t>UA-P-2018-02-20-007362-c</t>
  </si>
  <si>
    <t>15540000-5 Сир твердий, сир творог</t>
  </si>
  <si>
    <t>15540000-5 Сирні продукти</t>
  </si>
  <si>
    <t>UA-P-2018-02-20-007353-c</t>
  </si>
  <si>
    <t>15530000-2 Масло вершкове</t>
  </si>
  <si>
    <t>15530000-2 Вершкове масло</t>
  </si>
  <si>
    <t>UA-P-2018-02-20-007346-c</t>
  </si>
  <si>
    <t>15510000-6 Молоко пастеризоване, згущоне молоко</t>
  </si>
  <si>
    <t>15510000-6 Молоко та вершки</t>
  </si>
  <si>
    <t>UA-P-2018-02-20-007320-c</t>
  </si>
  <si>
    <t>15850000-1 Макаронні вироби</t>
  </si>
  <si>
    <t>UA-P-2018-02-20-007311-c</t>
  </si>
  <si>
    <t>15330000-0 Оброблені фрукти та овочі</t>
  </si>
  <si>
    <t>UA-P-2018-02-20-007194-c</t>
  </si>
  <si>
    <t>15610000-7 Крупи</t>
  </si>
  <si>
    <t>15610000-7 Продукція борошномельно-круп'яної промисловості</t>
  </si>
  <si>
    <t>UA-P-2018-02-15-001132-c</t>
  </si>
  <si>
    <t>річний план закупівель затверджений рішенням тендерного комітету 15.02.2018 року</t>
  </si>
  <si>
    <t>UA-P-2018-02-02-002222-b</t>
  </si>
  <si>
    <t>45312000-7 Експлуатаційне обслуговування установки пожежної сигналізації та ремонт технічних засобів сигналізації</t>
  </si>
  <si>
    <t>45312000-7 Встановлення систем аварійної сигналізації та антен</t>
  </si>
  <si>
    <t>UA-P-2018-02-01-009349-c</t>
  </si>
  <si>
    <t>45200000-9 «КАПІТАЛЬНИЙ РЕМОНТ ПОКРІВЛІ Каноницької ЗОШ І-ІІІ СТУПЕНІВ ПО ВУЛ. КАЛІНІНА, 48 В С. КАНОНИЧІ ВОЛОДИМИРЕЦЬКОГО РАЙОНУ РІВНЕНСЬКОЇ ОБЛАСТІ»</t>
  </si>
  <si>
    <t>річний план закупівель затверджений рішенням тендерного комітету 01.02.2018 року</t>
  </si>
  <si>
    <t>45200000-9 Роботи, пов’язані з об’єктами завершеного чи незавершеного будівництва та об’єктів цивільного будівництва</t>
  </si>
  <si>
    <t>UA-P-2018-02-01-002208-c</t>
  </si>
  <si>
    <t>09320000-8 Постачання теплової енергії</t>
  </si>
  <si>
    <t>09320000-8 Пара, гаряча вода та пов’язана продукція</t>
  </si>
  <si>
    <t>2271 Оплата теплопостачання</t>
  </si>
  <si>
    <t>UA-P-2018-01-31-012090-c</t>
  </si>
  <si>
    <t>09310000-5 електрична енергія</t>
  </si>
  <si>
    <t>річний план закупівель затверджений рішенням тендерного комітету 30.01.2018 року</t>
  </si>
  <si>
    <t>Переговорна процедура, скорочена</t>
  </si>
  <si>
    <t>UA-P-2018-01-31-003858-c</t>
  </si>
  <si>
    <t>09110000-3 Брикети торф'яні</t>
  </si>
  <si>
    <t>UA-P-2018-01-29-008094-c</t>
  </si>
  <si>
    <t>03410000-7 (дрова паливні та тріска паливна 2 лота (Лот 1 – дрова паливні, Лот 2 – тріска паливна)</t>
  </si>
  <si>
    <t>річний план закупівель затверджений рішенням тендерного комітету 29.01.2018 року</t>
  </si>
  <si>
    <t>Звіт створений 10.01.2019 09:58 використовуючи http://zakupki.prom.ua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</si>
</sst>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\.mm\.yyyy"/>
    <numFmt numFmtId="165" formatCode="dd\.mm\.yyyy\ hh:mm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" fillId="2" borderId="1" xfId="0" applyFont="1" applyFill="1" applyBorder="1" applyAlignment="1" applyProtection="1">
      <alignment vertical="justify" wrapText="1"/>
      <protection/>
    </xf>
    <xf numFmtId="0" fontId="3" fillId="0" borderId="1" xfId="0" applyFont="1" applyFill="1" applyBorder="1" applyAlignment="1" applyProtection="1">
      <alignment vertical="justify" wrapText="1"/>
      <protection/>
    </xf>
    <xf numFmtId="4" fontId="3" fillId="0" borderId="1" xfId="0" applyFont="1" applyFill="1" applyBorder="1" applyAlignment="1" applyProtection="1">
      <alignment vertical="justify" wrapText="1"/>
      <protection/>
    </xf>
    <xf numFmtId="164" fontId="3" fillId="0" borderId="1" xfId="0" applyFont="1" applyFill="1" applyBorder="1" applyAlignment="1" applyProtection="1">
      <alignment vertical="justify" wrapText="1"/>
      <protection/>
    </xf>
    <xf numFmtId="165" fontId="3" fillId="0" borderId="1" xfId="0" applyFont="1" applyFill="1" applyBorder="1" applyAlignment="1" applyProtection="1">
      <alignment vertical="justify" wrapText="1"/>
      <protection/>
    </xf>
    <xf numFmtId="0" fontId="5" fillId="0" borderId="1" xfId="0" applyFont="1" applyFill="1" applyBorder="1" applyAlignment="1" applyProtection="1">
      <alignment vertical="justify" wrapText="1"/>
      <protection/>
    </xf>
    <xf numFmtId="0" fontId="3" fillId="0" borderId="1" xfId="0" applyNumberFormat="1" applyFont="1" applyFill="1" applyBorder="1" applyAlignment="1" applyProtection="1">
      <alignment vertical="justify" wrapText="1"/>
      <protection/>
    </xf>
    <xf numFmtId="0" fontId="3" fillId="0" borderId="2" xfId="0" applyFont="1" applyFill="1" applyBorder="1" applyAlignment="1" applyProtection="1">
      <alignment horizontal="center" vertical="justify" wrapText="1"/>
      <protection/>
    </xf>
    <xf numFmtId="0" fontId="0" fillId="0" borderId="3" xfId="0" applyNumberFormat="1" applyFill="1" applyBorder="1" applyAlignment="1" applyProtection="1">
      <alignment horizontal="center" vertical="justify" wrapText="1"/>
      <protection/>
    </xf>
    <xf numFmtId="0" fontId="0" fillId="0" borderId="4" xfId="0" applyNumberFormat="1" applyFill="1" applyBorder="1" applyAlignment="1" applyProtection="1">
      <alignment horizontal="center" vertical="justify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3"/>
  <sheetViews>
    <sheetView tabSelected="1" view="pageBreakPreview" zoomScale="60" workbookViewId="0" topLeftCell="A1">
      <pane ySplit="2" topLeftCell="BM69" activePane="bottomLeft" state="frozen"/>
      <selection pane="topLeft" activeCell="A1" sqref="A1"/>
      <selection pane="bottomLeft" activeCell="T7" sqref="T7"/>
    </sheetView>
  </sheetViews>
  <sheetFormatPr defaultColWidth="9.140625" defaultRowHeight="12.75"/>
  <cols>
    <col min="1" max="7" width="11.00390625" style="1" customWidth="1"/>
    <col min="8" max="8" width="14.57421875" style="1" customWidth="1"/>
    <col min="9" max="16384" width="11.00390625" style="1" customWidth="1"/>
  </cols>
  <sheetData>
    <row r="1" spans="1:11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63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02">
      <c r="A3" s="3" t="s">
        <v>12</v>
      </c>
      <c r="B3" s="3" t="s">
        <v>13</v>
      </c>
      <c r="C3" s="3"/>
      <c r="D3" s="3" t="s">
        <v>14</v>
      </c>
      <c r="E3" s="4">
        <v>30000</v>
      </c>
      <c r="F3" s="3" t="s">
        <v>15</v>
      </c>
      <c r="G3" s="5">
        <v>43456</v>
      </c>
      <c r="H3" s="6">
        <v>43435.083333333336</v>
      </c>
      <c r="I3" s="3" t="s">
        <v>16</v>
      </c>
      <c r="J3" s="3" t="s">
        <v>17</v>
      </c>
      <c r="K3" s="7" t="str">
        <f>HYPERLINK("https://my.zakupki.prom.ua/cabinet/purchases/state_plan/view/6477549")</f>
        <v>https://my.zakupki.prom.ua/cabinet/purchases/state_plan/view/6477549</v>
      </c>
    </row>
    <row r="4" spans="1:11" ht="102">
      <c r="A4" s="3" t="s">
        <v>18</v>
      </c>
      <c r="B4" s="3" t="s">
        <v>19</v>
      </c>
      <c r="C4" s="3"/>
      <c r="D4" s="3" t="s">
        <v>14</v>
      </c>
      <c r="E4" s="4">
        <v>187850</v>
      </c>
      <c r="F4" s="3" t="s">
        <v>15</v>
      </c>
      <c r="G4" s="5">
        <v>43454</v>
      </c>
      <c r="H4" s="6">
        <v>43435.083333333336</v>
      </c>
      <c r="I4" s="3" t="s">
        <v>20</v>
      </c>
      <c r="J4" s="3" t="s">
        <v>21</v>
      </c>
      <c r="K4" s="7" t="str">
        <f>HYPERLINK("https://my.zakupki.prom.ua/cabinet/purchases/state_plan/view/6446420")</f>
        <v>https://my.zakupki.prom.ua/cabinet/purchases/state_plan/view/6446420</v>
      </c>
    </row>
    <row r="5" spans="1:11" ht="76.5">
      <c r="A5" s="3" t="s">
        <v>22</v>
      </c>
      <c r="B5" s="3" t="s">
        <v>23</v>
      </c>
      <c r="C5" s="3"/>
      <c r="D5" s="3" t="s">
        <v>14</v>
      </c>
      <c r="E5" s="4">
        <v>38148</v>
      </c>
      <c r="F5" s="3" t="s">
        <v>15</v>
      </c>
      <c r="G5" s="5">
        <v>43452</v>
      </c>
      <c r="H5" s="6">
        <v>43435.083333333336</v>
      </c>
      <c r="I5" s="3" t="s">
        <v>24</v>
      </c>
      <c r="J5" s="3" t="s">
        <v>25</v>
      </c>
      <c r="K5" s="7" t="str">
        <f>HYPERLINK("https://my.zakupki.prom.ua/cabinet/purchases/state_plan/view/6396055")</f>
        <v>https://my.zakupki.prom.ua/cabinet/purchases/state_plan/view/6396055</v>
      </c>
    </row>
    <row r="6" spans="1:11" ht="102">
      <c r="A6" s="3" t="s">
        <v>26</v>
      </c>
      <c r="B6" s="3" t="s">
        <v>27</v>
      </c>
      <c r="C6" s="3"/>
      <c r="D6" s="3" t="s">
        <v>14</v>
      </c>
      <c r="E6" s="4">
        <v>100000</v>
      </c>
      <c r="F6" s="3" t="s">
        <v>15</v>
      </c>
      <c r="G6" s="5">
        <v>43451</v>
      </c>
      <c r="H6" s="6">
        <v>43435.083333333336</v>
      </c>
      <c r="I6" s="3" t="s">
        <v>28</v>
      </c>
      <c r="J6" s="3" t="s">
        <v>21</v>
      </c>
      <c r="K6" s="7" t="str">
        <f>HYPERLINK("https://my.zakupki.prom.ua/cabinet/purchases/state_plan/view/6384609")</f>
        <v>https://my.zakupki.prom.ua/cabinet/purchases/state_plan/view/6384609</v>
      </c>
    </row>
    <row r="7" spans="1:11" ht="76.5">
      <c r="A7" s="3" t="s">
        <v>29</v>
      </c>
      <c r="B7" s="3" t="s">
        <v>30</v>
      </c>
      <c r="C7" s="3"/>
      <c r="D7" s="3" t="s">
        <v>14</v>
      </c>
      <c r="E7" s="4">
        <v>49500</v>
      </c>
      <c r="F7" s="3" t="s">
        <v>15</v>
      </c>
      <c r="G7" s="5">
        <v>43448</v>
      </c>
      <c r="H7" s="6">
        <v>43435.083333333336</v>
      </c>
      <c r="I7" s="3" t="s">
        <v>31</v>
      </c>
      <c r="J7" s="3" t="s">
        <v>25</v>
      </c>
      <c r="K7" s="7" t="str">
        <f>HYPERLINK("https://my.zakupki.prom.ua/cabinet/purchases/state_plan/view/6361908")</f>
        <v>https://my.zakupki.prom.ua/cabinet/purchases/state_plan/view/6361908</v>
      </c>
    </row>
    <row r="8" spans="1:11" ht="102">
      <c r="A8" s="3" t="s">
        <v>32</v>
      </c>
      <c r="B8" s="3" t="s">
        <v>33</v>
      </c>
      <c r="C8" s="3"/>
      <c r="D8" s="3" t="s">
        <v>14</v>
      </c>
      <c r="E8" s="4">
        <v>67111.2</v>
      </c>
      <c r="F8" s="3" t="s">
        <v>15</v>
      </c>
      <c r="G8" s="5">
        <v>43441</v>
      </c>
      <c r="H8" s="6">
        <v>43435.083333333336</v>
      </c>
      <c r="I8" s="3" t="s">
        <v>34</v>
      </c>
      <c r="J8" s="3" t="s">
        <v>21</v>
      </c>
      <c r="K8" s="7" t="str">
        <f>HYPERLINK("https://my.zakupki.prom.ua/cabinet/purchases/state_plan/view/6279930")</f>
        <v>https://my.zakupki.prom.ua/cabinet/purchases/state_plan/view/6279930</v>
      </c>
    </row>
    <row r="9" spans="1:11" ht="102">
      <c r="A9" s="3" t="s">
        <v>35</v>
      </c>
      <c r="B9" s="3" t="s">
        <v>36</v>
      </c>
      <c r="C9" s="3"/>
      <c r="D9" s="3" t="s">
        <v>14</v>
      </c>
      <c r="E9" s="4">
        <v>61839.48</v>
      </c>
      <c r="F9" s="3" t="s">
        <v>15</v>
      </c>
      <c r="G9" s="5">
        <v>43441</v>
      </c>
      <c r="H9" s="6">
        <v>43435.083333333336</v>
      </c>
      <c r="I9" s="3" t="s">
        <v>37</v>
      </c>
      <c r="J9" s="3" t="s">
        <v>21</v>
      </c>
      <c r="K9" s="7" t="str">
        <f>HYPERLINK("https://my.zakupki.prom.ua/cabinet/purchases/state_plan/view/6279916")</f>
        <v>https://my.zakupki.prom.ua/cabinet/purchases/state_plan/view/6279916</v>
      </c>
    </row>
    <row r="10" spans="1:11" ht="102">
      <c r="A10" s="3" t="s">
        <v>38</v>
      </c>
      <c r="B10" s="3" t="s">
        <v>39</v>
      </c>
      <c r="C10" s="3"/>
      <c r="D10" s="3" t="s">
        <v>14</v>
      </c>
      <c r="E10" s="4">
        <v>166233.6</v>
      </c>
      <c r="F10" s="3" t="s">
        <v>15</v>
      </c>
      <c r="G10" s="5">
        <v>43441</v>
      </c>
      <c r="H10" s="6">
        <v>43435.083333333336</v>
      </c>
      <c r="I10" s="3" t="s">
        <v>40</v>
      </c>
      <c r="J10" s="3" t="s">
        <v>21</v>
      </c>
      <c r="K10" s="7" t="str">
        <f>HYPERLINK("https://my.zakupki.prom.ua/cabinet/purchases/state_plan/view/6279658")</f>
        <v>https://my.zakupki.prom.ua/cabinet/purchases/state_plan/view/6279658</v>
      </c>
    </row>
    <row r="11" spans="1:11" ht="191.25">
      <c r="A11" s="3" t="s">
        <v>41</v>
      </c>
      <c r="B11" s="3" t="s">
        <v>42</v>
      </c>
      <c r="C11" s="3" t="s">
        <v>43</v>
      </c>
      <c r="D11" s="3" t="s">
        <v>44</v>
      </c>
      <c r="E11" s="4">
        <v>2496556.8</v>
      </c>
      <c r="F11" s="3" t="s">
        <v>15</v>
      </c>
      <c r="G11" s="5">
        <v>43430</v>
      </c>
      <c r="H11" s="6">
        <v>43405.083333333336</v>
      </c>
      <c r="I11" s="3" t="s">
        <v>42</v>
      </c>
      <c r="J11" s="3" t="s">
        <v>45</v>
      </c>
      <c r="K11" s="7" t="str">
        <f>HYPERLINK("https://my.zakupki.prom.ua/cabinet/purchases/state_plan/view/6146624")</f>
        <v>https://my.zakupki.prom.ua/cabinet/purchases/state_plan/view/6146624</v>
      </c>
    </row>
    <row r="12" spans="1:11" ht="114.75">
      <c r="A12" s="3" t="s">
        <v>46</v>
      </c>
      <c r="B12" s="3" t="s">
        <v>47</v>
      </c>
      <c r="C12" s="3" t="s">
        <v>48</v>
      </c>
      <c r="D12" s="3" t="s">
        <v>44</v>
      </c>
      <c r="E12" s="4">
        <v>388000</v>
      </c>
      <c r="F12" s="3" t="s">
        <v>15</v>
      </c>
      <c r="G12" s="5">
        <v>43416</v>
      </c>
      <c r="H12" s="6">
        <v>43405.083333333336</v>
      </c>
      <c r="I12" s="3" t="s">
        <v>49</v>
      </c>
      <c r="J12" s="3" t="s">
        <v>21</v>
      </c>
      <c r="K12" s="7" t="str">
        <f>HYPERLINK("https://my.zakupki.prom.ua/cabinet/purchases/state_plan/view/6027989")</f>
        <v>https://my.zakupki.prom.ua/cabinet/purchases/state_plan/view/6027989</v>
      </c>
    </row>
    <row r="13" spans="1:11" ht="114.75">
      <c r="A13" s="3" t="s">
        <v>50</v>
      </c>
      <c r="B13" s="3" t="s">
        <v>51</v>
      </c>
      <c r="C13" s="3" t="s">
        <v>48</v>
      </c>
      <c r="D13" s="3" t="s">
        <v>44</v>
      </c>
      <c r="E13" s="4">
        <v>200661</v>
      </c>
      <c r="F13" s="3" t="s">
        <v>15</v>
      </c>
      <c r="G13" s="5">
        <v>43416</v>
      </c>
      <c r="H13" s="6">
        <v>43405.083333333336</v>
      </c>
      <c r="I13" s="3" t="s">
        <v>52</v>
      </c>
      <c r="J13" s="3" t="s">
        <v>21</v>
      </c>
      <c r="K13" s="7" t="str">
        <f>HYPERLINK("https://my.zakupki.prom.ua/cabinet/purchases/state_plan/view/6027784")</f>
        <v>https://my.zakupki.prom.ua/cabinet/purchases/state_plan/view/6027784</v>
      </c>
    </row>
    <row r="14" spans="1:11" ht="114.75">
      <c r="A14" s="3" t="s">
        <v>53</v>
      </c>
      <c r="B14" s="3" t="s">
        <v>54</v>
      </c>
      <c r="C14" s="3" t="s">
        <v>55</v>
      </c>
      <c r="D14" s="3" t="s">
        <v>44</v>
      </c>
      <c r="E14" s="4">
        <v>616153</v>
      </c>
      <c r="F14" s="3" t="s">
        <v>15</v>
      </c>
      <c r="G14" s="5">
        <v>43412</v>
      </c>
      <c r="H14" s="6">
        <v>43405.083333333336</v>
      </c>
      <c r="I14" s="3" t="s">
        <v>56</v>
      </c>
      <c r="J14" s="3" t="s">
        <v>21</v>
      </c>
      <c r="K14" s="7" t="str">
        <f>HYPERLINK("https://my.zakupki.prom.ua/cabinet/purchases/state_plan/view/6005304")</f>
        <v>https://my.zakupki.prom.ua/cabinet/purchases/state_plan/view/6005304</v>
      </c>
    </row>
    <row r="15" spans="1:11" ht="114.75">
      <c r="A15" s="3" t="s">
        <v>57</v>
      </c>
      <c r="B15" s="3" t="s">
        <v>58</v>
      </c>
      <c r="C15" s="3" t="s">
        <v>59</v>
      </c>
      <c r="D15" s="3" t="s">
        <v>44</v>
      </c>
      <c r="E15" s="4">
        <v>133300</v>
      </c>
      <c r="F15" s="3" t="s">
        <v>15</v>
      </c>
      <c r="G15" s="5">
        <v>43410</v>
      </c>
      <c r="H15" s="6">
        <v>43405.083333333336</v>
      </c>
      <c r="I15" s="3" t="s">
        <v>56</v>
      </c>
      <c r="J15" s="3" t="s">
        <v>21</v>
      </c>
      <c r="K15" s="7" t="str">
        <f>HYPERLINK("https://my.zakupki.prom.ua/cabinet/purchases/state_plan/view/5983740")</f>
        <v>https://my.zakupki.prom.ua/cabinet/purchases/state_plan/view/5983740</v>
      </c>
    </row>
    <row r="16" spans="1:11" ht="140.25">
      <c r="A16" s="3" t="s">
        <v>60</v>
      </c>
      <c r="B16" s="3" t="s">
        <v>61</v>
      </c>
      <c r="C16" s="3"/>
      <c r="D16" s="3" t="s">
        <v>14</v>
      </c>
      <c r="E16" s="4">
        <v>65000</v>
      </c>
      <c r="F16" s="3" t="s">
        <v>15</v>
      </c>
      <c r="G16" s="5">
        <v>43409</v>
      </c>
      <c r="H16" s="6">
        <v>43405.083333333336</v>
      </c>
      <c r="I16" s="3" t="s">
        <v>62</v>
      </c>
      <c r="J16" s="3" t="s">
        <v>21</v>
      </c>
      <c r="K16" s="7" t="str">
        <f>HYPERLINK("https://my.zakupki.prom.ua/cabinet/purchases/state_plan/view/5966044")</f>
        <v>https://my.zakupki.prom.ua/cabinet/purchases/state_plan/view/5966044</v>
      </c>
    </row>
    <row r="17" spans="1:11" ht="114.75">
      <c r="A17" s="3" t="s">
        <v>63</v>
      </c>
      <c r="B17" s="3" t="s">
        <v>64</v>
      </c>
      <c r="C17" s="3"/>
      <c r="D17" s="3" t="s">
        <v>14</v>
      </c>
      <c r="E17" s="4">
        <v>180000</v>
      </c>
      <c r="F17" s="3" t="s">
        <v>15</v>
      </c>
      <c r="G17" s="5">
        <v>43406</v>
      </c>
      <c r="H17" s="6">
        <v>43405.083333333336</v>
      </c>
      <c r="I17" s="3" t="s">
        <v>65</v>
      </c>
      <c r="J17" s="3" t="s">
        <v>66</v>
      </c>
      <c r="K17" s="7" t="str">
        <f>HYPERLINK("https://my.zakupki.prom.ua/cabinet/purchases/state_plan/view/5957459")</f>
        <v>https://my.zakupki.prom.ua/cabinet/purchases/state_plan/view/5957459</v>
      </c>
    </row>
    <row r="18" spans="1:11" ht="229.5">
      <c r="A18" s="3" t="s">
        <v>67</v>
      </c>
      <c r="B18" s="3" t="s">
        <v>68</v>
      </c>
      <c r="C18" s="3"/>
      <c r="D18" s="3" t="s">
        <v>14</v>
      </c>
      <c r="E18" s="4">
        <v>70000</v>
      </c>
      <c r="F18" s="3" t="s">
        <v>15</v>
      </c>
      <c r="G18" s="5">
        <v>43396</v>
      </c>
      <c r="H18" s="6">
        <v>43374.125</v>
      </c>
      <c r="I18" s="3" t="s">
        <v>69</v>
      </c>
      <c r="J18" s="3" t="s">
        <v>70</v>
      </c>
      <c r="K18" s="7" t="str">
        <f>HYPERLINK("https://my.zakupki.prom.ua/cabinet/purchases/state_plan/view/5881467")</f>
        <v>https://my.zakupki.prom.ua/cabinet/purchases/state_plan/view/5881467</v>
      </c>
    </row>
    <row r="19" spans="1:11" ht="165.75">
      <c r="A19" s="3" t="s">
        <v>71</v>
      </c>
      <c r="B19" s="3" t="s">
        <v>72</v>
      </c>
      <c r="C19" s="3" t="s">
        <v>73</v>
      </c>
      <c r="D19" s="3" t="s">
        <v>74</v>
      </c>
      <c r="E19" s="4">
        <v>349300</v>
      </c>
      <c r="F19" s="3" t="s">
        <v>15</v>
      </c>
      <c r="G19" s="5">
        <v>43392</v>
      </c>
      <c r="H19" s="6">
        <v>43374.125</v>
      </c>
      <c r="I19" s="3" t="s">
        <v>75</v>
      </c>
      <c r="J19" s="3" t="s">
        <v>25</v>
      </c>
      <c r="K19" s="7" t="str">
        <f>HYPERLINK("https://my.zakupki.prom.ua/cabinet/purchases/state_plan/view/5862439")</f>
        <v>https://my.zakupki.prom.ua/cabinet/purchases/state_plan/view/5862439</v>
      </c>
    </row>
    <row r="20" spans="1:11" ht="89.25">
      <c r="A20" s="3" t="s">
        <v>76</v>
      </c>
      <c r="B20" s="3" t="s">
        <v>77</v>
      </c>
      <c r="C20" s="3"/>
      <c r="D20" s="3" t="s">
        <v>14</v>
      </c>
      <c r="E20" s="4">
        <v>36000</v>
      </c>
      <c r="F20" s="3" t="s">
        <v>15</v>
      </c>
      <c r="G20" s="5">
        <v>43389</v>
      </c>
      <c r="H20" s="6">
        <v>43344.125</v>
      </c>
      <c r="I20" s="3" t="s">
        <v>78</v>
      </c>
      <c r="J20" s="3" t="s">
        <v>66</v>
      </c>
      <c r="K20" s="7" t="str">
        <f>HYPERLINK("https://my.zakupki.prom.ua/cabinet/purchases/state_plan/view/5829390")</f>
        <v>https://my.zakupki.prom.ua/cabinet/purchases/state_plan/view/5829390</v>
      </c>
    </row>
    <row r="21" spans="1:11" ht="102">
      <c r="A21" s="3" t="s">
        <v>79</v>
      </c>
      <c r="B21" s="3" t="s">
        <v>80</v>
      </c>
      <c r="C21" s="3"/>
      <c r="D21" s="3" t="s">
        <v>14</v>
      </c>
      <c r="E21" s="4">
        <v>150000</v>
      </c>
      <c r="F21" s="3" t="s">
        <v>15</v>
      </c>
      <c r="G21" s="5">
        <v>43376</v>
      </c>
      <c r="H21" s="6">
        <v>43374.125</v>
      </c>
      <c r="I21" s="3" t="s">
        <v>81</v>
      </c>
      <c r="J21" s="3" t="s">
        <v>21</v>
      </c>
      <c r="K21" s="7" t="str">
        <f>HYPERLINK("https://my.zakupki.prom.ua/cabinet/purchases/state_plan/view/5763649")</f>
        <v>https://my.zakupki.prom.ua/cabinet/purchases/state_plan/view/5763649</v>
      </c>
    </row>
    <row r="22" spans="1:11" ht="216.75">
      <c r="A22" s="3" t="s">
        <v>82</v>
      </c>
      <c r="B22" s="3" t="s">
        <v>83</v>
      </c>
      <c r="C22" s="3"/>
      <c r="D22" s="3" t="s">
        <v>14</v>
      </c>
      <c r="E22" s="4">
        <v>184680</v>
      </c>
      <c r="F22" s="3" t="s">
        <v>15</v>
      </c>
      <c r="G22" s="5">
        <v>43368</v>
      </c>
      <c r="H22" s="6">
        <v>43344.125</v>
      </c>
      <c r="I22" s="3" t="s">
        <v>84</v>
      </c>
      <c r="J22" s="3" t="s">
        <v>25</v>
      </c>
      <c r="K22" s="7" t="str">
        <f>HYPERLINK("https://my.zakupki.prom.ua/cabinet/purchases/state_plan/view/5708297")</f>
        <v>https://my.zakupki.prom.ua/cabinet/purchases/state_plan/view/5708297</v>
      </c>
    </row>
    <row r="23" spans="1:11" ht="114.75">
      <c r="A23" s="3" t="s">
        <v>85</v>
      </c>
      <c r="B23" s="3" t="s">
        <v>47</v>
      </c>
      <c r="C23" s="3" t="s">
        <v>86</v>
      </c>
      <c r="D23" s="3" t="s">
        <v>74</v>
      </c>
      <c r="E23" s="4">
        <v>516000</v>
      </c>
      <c r="F23" s="3" t="s">
        <v>15</v>
      </c>
      <c r="G23" s="5">
        <v>43354</v>
      </c>
      <c r="H23" s="6">
        <v>43344.125</v>
      </c>
      <c r="I23" s="3" t="s">
        <v>49</v>
      </c>
      <c r="J23" s="3" t="s">
        <v>21</v>
      </c>
      <c r="K23" s="7" t="str">
        <f>HYPERLINK("https://my.zakupki.prom.ua/cabinet/purchases/state_plan/view/5623028")</f>
        <v>https://my.zakupki.prom.ua/cabinet/purchases/state_plan/view/5623028</v>
      </c>
    </row>
    <row r="24" spans="1:11" ht="153">
      <c r="A24" s="3" t="s">
        <v>87</v>
      </c>
      <c r="B24" s="3" t="s">
        <v>88</v>
      </c>
      <c r="C24" s="3" t="s">
        <v>89</v>
      </c>
      <c r="D24" s="3" t="s">
        <v>74</v>
      </c>
      <c r="E24" s="4">
        <v>390000</v>
      </c>
      <c r="F24" s="3" t="s">
        <v>15</v>
      </c>
      <c r="G24" s="5">
        <v>43312</v>
      </c>
      <c r="H24" s="6">
        <v>43374.125</v>
      </c>
      <c r="I24" s="3" t="s">
        <v>90</v>
      </c>
      <c r="J24" s="3" t="s">
        <v>91</v>
      </c>
      <c r="K24" s="7" t="str">
        <f>HYPERLINK("https://my.zakupki.prom.ua/cabinet/purchases/state_plan/view/5384710")</f>
        <v>https://my.zakupki.prom.ua/cabinet/purchases/state_plan/view/5384710</v>
      </c>
    </row>
    <row r="25" spans="1:11" ht="165.75">
      <c r="A25" s="3" t="s">
        <v>92</v>
      </c>
      <c r="B25" s="3" t="s">
        <v>72</v>
      </c>
      <c r="C25" s="3" t="s">
        <v>93</v>
      </c>
      <c r="D25" s="3" t="s">
        <v>44</v>
      </c>
      <c r="E25" s="4">
        <v>349300</v>
      </c>
      <c r="F25" s="3" t="s">
        <v>15</v>
      </c>
      <c r="G25" s="5">
        <v>43311</v>
      </c>
      <c r="H25" s="6">
        <v>43282.125</v>
      </c>
      <c r="I25" s="3" t="s">
        <v>75</v>
      </c>
      <c r="J25" s="3" t="s">
        <v>25</v>
      </c>
      <c r="K25" s="7" t="str">
        <f>HYPERLINK("https://my.zakupki.prom.ua/cabinet/purchases/state_plan/view/5381913")</f>
        <v>https://my.zakupki.prom.ua/cabinet/purchases/state_plan/view/5381913</v>
      </c>
    </row>
    <row r="26" spans="1:11" ht="76.5">
      <c r="A26" s="3" t="s">
        <v>94</v>
      </c>
      <c r="B26" s="3" t="s">
        <v>95</v>
      </c>
      <c r="C26" s="3"/>
      <c r="D26" s="3" t="s">
        <v>96</v>
      </c>
      <c r="E26" s="4">
        <v>70160</v>
      </c>
      <c r="F26" s="3" t="s">
        <v>15</v>
      </c>
      <c r="G26" s="5">
        <v>43311</v>
      </c>
      <c r="H26" s="6">
        <v>43282.125</v>
      </c>
      <c r="I26" s="3" t="s">
        <v>56</v>
      </c>
      <c r="J26" s="3" t="s">
        <v>25</v>
      </c>
      <c r="K26" s="7" t="str">
        <f>HYPERLINK("https://my.zakupki.prom.ua/cabinet/purchases/state_plan/view/5381765")</f>
        <v>https://my.zakupki.prom.ua/cabinet/purchases/state_plan/view/5381765</v>
      </c>
    </row>
    <row r="27" spans="1:11" ht="102">
      <c r="A27" s="3" t="s">
        <v>97</v>
      </c>
      <c r="B27" s="3" t="s">
        <v>98</v>
      </c>
      <c r="C27" s="3"/>
      <c r="D27" s="3" t="s">
        <v>96</v>
      </c>
      <c r="E27" s="4">
        <v>40000</v>
      </c>
      <c r="F27" s="3" t="s">
        <v>15</v>
      </c>
      <c r="G27" s="5">
        <v>43311</v>
      </c>
      <c r="H27" s="6">
        <v>43282.125</v>
      </c>
      <c r="I27" s="3" t="s">
        <v>52</v>
      </c>
      <c r="J27" s="3" t="s">
        <v>21</v>
      </c>
      <c r="K27" s="7" t="str">
        <f>HYPERLINK("https://my.zakupki.prom.ua/cabinet/purchases/state_plan/view/5381430")</f>
        <v>https://my.zakupki.prom.ua/cabinet/purchases/state_plan/view/5381430</v>
      </c>
    </row>
    <row r="28" spans="1:11" ht="89.25">
      <c r="A28" s="3" t="s">
        <v>99</v>
      </c>
      <c r="B28" s="3" t="s">
        <v>100</v>
      </c>
      <c r="C28" s="3"/>
      <c r="D28" s="3" t="s">
        <v>96</v>
      </c>
      <c r="E28" s="4">
        <v>153900</v>
      </c>
      <c r="F28" s="3" t="s">
        <v>15</v>
      </c>
      <c r="G28" s="5">
        <v>43311</v>
      </c>
      <c r="H28" s="6">
        <v>43282.125</v>
      </c>
      <c r="I28" s="3" t="s">
        <v>101</v>
      </c>
      <c r="J28" s="3" t="s">
        <v>25</v>
      </c>
      <c r="K28" s="7" t="str">
        <f>HYPERLINK("https://my.zakupki.prom.ua/cabinet/purchases/state_plan/view/5379899")</f>
        <v>https://my.zakupki.prom.ua/cabinet/purchases/state_plan/view/5379899</v>
      </c>
    </row>
    <row r="29" spans="1:11" ht="102">
      <c r="A29" s="3" t="s">
        <v>102</v>
      </c>
      <c r="B29" s="3" t="s">
        <v>103</v>
      </c>
      <c r="C29" s="3"/>
      <c r="D29" s="3" t="s">
        <v>104</v>
      </c>
      <c r="E29" s="4">
        <v>167710</v>
      </c>
      <c r="F29" s="3" t="s">
        <v>15</v>
      </c>
      <c r="G29" s="5">
        <v>43308</v>
      </c>
      <c r="H29" s="6">
        <v>43101.083333333336</v>
      </c>
      <c r="I29" s="3" t="s">
        <v>105</v>
      </c>
      <c r="J29" s="3" t="s">
        <v>66</v>
      </c>
      <c r="K29" s="7" t="str">
        <f>HYPERLINK("https://my.zakupki.prom.ua/cabinet/purchases/state_plan/view/5372893")</f>
        <v>https://my.zakupki.prom.ua/cabinet/purchases/state_plan/view/5372893</v>
      </c>
    </row>
    <row r="30" spans="1:11" ht="114.75">
      <c r="A30" s="3" t="s">
        <v>106</v>
      </c>
      <c r="B30" s="3" t="s">
        <v>107</v>
      </c>
      <c r="C30" s="3" t="s">
        <v>108</v>
      </c>
      <c r="D30" s="3" t="s">
        <v>74</v>
      </c>
      <c r="E30" s="4">
        <v>980500</v>
      </c>
      <c r="F30" s="3" t="s">
        <v>15</v>
      </c>
      <c r="G30" s="5">
        <v>43300</v>
      </c>
      <c r="H30" s="6">
        <v>43282.125</v>
      </c>
      <c r="I30" s="3" t="s">
        <v>109</v>
      </c>
      <c r="J30" s="3" t="s">
        <v>91</v>
      </c>
      <c r="K30" s="7" t="str">
        <f>HYPERLINK("https://my.zakupki.prom.ua/cabinet/purchases/state_plan/view/5326215")</f>
        <v>https://my.zakupki.prom.ua/cabinet/purchases/state_plan/view/5326215</v>
      </c>
    </row>
    <row r="31" spans="1:11" ht="242.25">
      <c r="A31" s="3" t="s">
        <v>110</v>
      </c>
      <c r="B31" s="3" t="s">
        <v>111</v>
      </c>
      <c r="C31" s="3"/>
      <c r="D31" s="3" t="s">
        <v>104</v>
      </c>
      <c r="E31" s="4">
        <v>53418.92</v>
      </c>
      <c r="F31" s="3" t="s">
        <v>15</v>
      </c>
      <c r="G31" s="5">
        <v>43300</v>
      </c>
      <c r="H31" s="6">
        <v>43282.125</v>
      </c>
      <c r="I31" s="3" t="s">
        <v>112</v>
      </c>
      <c r="J31" s="3" t="s">
        <v>66</v>
      </c>
      <c r="K31" s="7" t="str">
        <f>HYPERLINK("https://my.zakupki.prom.ua/cabinet/purchases/state_plan/view/5324058")</f>
        <v>https://my.zakupki.prom.ua/cabinet/purchases/state_plan/view/5324058</v>
      </c>
    </row>
    <row r="32" spans="1:11" ht="102">
      <c r="A32" s="3" t="s">
        <v>113</v>
      </c>
      <c r="B32" s="3" t="s">
        <v>114</v>
      </c>
      <c r="C32" s="3"/>
      <c r="D32" s="3" t="s">
        <v>96</v>
      </c>
      <c r="E32" s="4">
        <v>170000</v>
      </c>
      <c r="F32" s="3" t="s">
        <v>15</v>
      </c>
      <c r="G32" s="5">
        <v>43270</v>
      </c>
      <c r="H32" s="6">
        <v>43252.125</v>
      </c>
      <c r="I32" s="3" t="s">
        <v>114</v>
      </c>
      <c r="J32" s="3" t="s">
        <v>21</v>
      </c>
      <c r="K32" s="7" t="str">
        <f>HYPERLINK("https://my.zakupki.prom.ua/cabinet/purchases/state_plan/view/5148632")</f>
        <v>https://my.zakupki.prom.ua/cabinet/purchases/state_plan/view/5148632</v>
      </c>
    </row>
    <row r="33" spans="1:11" ht="114.75">
      <c r="A33" s="3" t="s">
        <v>115</v>
      </c>
      <c r="B33" s="3" t="s">
        <v>47</v>
      </c>
      <c r="C33" s="3" t="s">
        <v>116</v>
      </c>
      <c r="D33" s="3" t="s">
        <v>44</v>
      </c>
      <c r="E33" s="4">
        <v>516000</v>
      </c>
      <c r="F33" s="3" t="s">
        <v>15</v>
      </c>
      <c r="G33" s="5">
        <v>43264</v>
      </c>
      <c r="H33" s="6">
        <v>43252.125</v>
      </c>
      <c r="I33" s="3" t="s">
        <v>49</v>
      </c>
      <c r="J33" s="3" t="s">
        <v>21</v>
      </c>
      <c r="K33" s="7" t="str">
        <f>HYPERLINK("https://my.zakupki.prom.ua/cabinet/purchases/state_plan/view/5115131")</f>
        <v>https://my.zakupki.prom.ua/cabinet/purchases/state_plan/view/5115131</v>
      </c>
    </row>
    <row r="34" spans="1:11" ht="114.75">
      <c r="A34" s="3" t="s">
        <v>117</v>
      </c>
      <c r="B34" s="3" t="s">
        <v>118</v>
      </c>
      <c r="C34" s="3"/>
      <c r="D34" s="3" t="s">
        <v>96</v>
      </c>
      <c r="E34" s="4">
        <v>159968</v>
      </c>
      <c r="F34" s="3" t="s">
        <v>15</v>
      </c>
      <c r="G34" s="5">
        <v>43263</v>
      </c>
      <c r="H34" s="6">
        <v>43252.125</v>
      </c>
      <c r="I34" s="3" t="s">
        <v>119</v>
      </c>
      <c r="J34" s="3" t="s">
        <v>21</v>
      </c>
      <c r="K34" s="7" t="str">
        <f>HYPERLINK("https://my.zakupki.prom.ua/cabinet/purchases/state_plan/view/5099575")</f>
        <v>https://my.zakupki.prom.ua/cabinet/purchases/state_plan/view/5099575</v>
      </c>
    </row>
    <row r="35" spans="1:11" ht="102">
      <c r="A35" s="3" t="s">
        <v>120</v>
      </c>
      <c r="B35" s="3" t="s">
        <v>121</v>
      </c>
      <c r="C35" s="3"/>
      <c r="D35" s="3" t="s">
        <v>96</v>
      </c>
      <c r="E35" s="4">
        <v>36777</v>
      </c>
      <c r="F35" s="3" t="s">
        <v>15</v>
      </c>
      <c r="G35" s="5">
        <v>43263</v>
      </c>
      <c r="H35" s="6">
        <v>43252.125</v>
      </c>
      <c r="I35" s="3" t="s">
        <v>121</v>
      </c>
      <c r="J35" s="3" t="s">
        <v>21</v>
      </c>
      <c r="K35" s="7" t="str">
        <f>HYPERLINK("https://my.zakupki.prom.ua/cabinet/purchases/state_plan/view/5098969")</f>
        <v>https://my.zakupki.prom.ua/cabinet/purchases/state_plan/view/5098969</v>
      </c>
    </row>
    <row r="36" spans="1:11" ht="178.5">
      <c r="A36" s="3" t="s">
        <v>122</v>
      </c>
      <c r="B36" s="3" t="s">
        <v>123</v>
      </c>
      <c r="C36" s="3"/>
      <c r="D36" s="3" t="s">
        <v>96</v>
      </c>
      <c r="E36" s="4">
        <v>77653</v>
      </c>
      <c r="F36" s="3" t="s">
        <v>15</v>
      </c>
      <c r="G36" s="5">
        <v>43257</v>
      </c>
      <c r="H36" s="6">
        <v>43252.125</v>
      </c>
      <c r="I36" s="3" t="s">
        <v>16</v>
      </c>
      <c r="J36" s="3" t="s">
        <v>17</v>
      </c>
      <c r="K36" s="7" t="str">
        <f>HYPERLINK("https://my.zakupki.prom.ua/cabinet/purchases/state_plan/view/5064650")</f>
        <v>https://my.zakupki.prom.ua/cabinet/purchases/state_plan/view/5064650</v>
      </c>
    </row>
    <row r="37" spans="1:11" ht="204">
      <c r="A37" s="3" t="s">
        <v>124</v>
      </c>
      <c r="B37" s="3" t="s">
        <v>125</v>
      </c>
      <c r="C37" s="3"/>
      <c r="D37" s="3" t="s">
        <v>96</v>
      </c>
      <c r="E37" s="4">
        <v>280176</v>
      </c>
      <c r="F37" s="3" t="s">
        <v>15</v>
      </c>
      <c r="G37" s="5">
        <v>43257</v>
      </c>
      <c r="H37" s="6">
        <v>43252.125</v>
      </c>
      <c r="I37" s="3" t="s">
        <v>16</v>
      </c>
      <c r="J37" s="3" t="s">
        <v>17</v>
      </c>
      <c r="K37" s="7" t="str">
        <f>HYPERLINK("https://my.zakupki.prom.ua/cabinet/purchases/state_plan/view/5064567")</f>
        <v>https://my.zakupki.prom.ua/cabinet/purchases/state_plan/view/5064567</v>
      </c>
    </row>
    <row r="38" spans="1:11" ht="140.25">
      <c r="A38" s="3" t="s">
        <v>126</v>
      </c>
      <c r="B38" s="3" t="s">
        <v>127</v>
      </c>
      <c r="C38" s="3" t="s">
        <v>128</v>
      </c>
      <c r="D38" s="3" t="s">
        <v>74</v>
      </c>
      <c r="E38" s="4">
        <v>1115500</v>
      </c>
      <c r="F38" s="3" t="s">
        <v>15</v>
      </c>
      <c r="G38" s="5">
        <v>43256</v>
      </c>
      <c r="H38" s="6">
        <v>43252.125</v>
      </c>
      <c r="I38" s="3" t="s">
        <v>109</v>
      </c>
      <c r="J38" s="3" t="s">
        <v>91</v>
      </c>
      <c r="K38" s="7" t="str">
        <f>HYPERLINK("https://my.zakupki.prom.ua/cabinet/purchases/state_plan/view/5051722")</f>
        <v>https://my.zakupki.prom.ua/cabinet/purchases/state_plan/view/5051722</v>
      </c>
    </row>
    <row r="39" spans="1:11" ht="114.75">
      <c r="A39" s="3" t="s">
        <v>129</v>
      </c>
      <c r="B39" s="3" t="s">
        <v>88</v>
      </c>
      <c r="C39" s="3" t="s">
        <v>130</v>
      </c>
      <c r="D39" s="3" t="s">
        <v>44</v>
      </c>
      <c r="E39" s="4">
        <v>390000</v>
      </c>
      <c r="F39" s="3" t="s">
        <v>15</v>
      </c>
      <c r="G39" s="5">
        <v>43227</v>
      </c>
      <c r="H39" s="6">
        <v>43221.125</v>
      </c>
      <c r="I39" s="3" t="s">
        <v>90</v>
      </c>
      <c r="J39" s="3" t="s">
        <v>91</v>
      </c>
      <c r="K39" s="7" t="str">
        <f>HYPERLINK("https://my.zakupki.prom.ua/cabinet/purchases/state_plan/view/4866491")</f>
        <v>https://my.zakupki.prom.ua/cabinet/purchases/state_plan/view/4866491</v>
      </c>
    </row>
    <row r="40" spans="1:11" ht="102">
      <c r="A40" s="3" t="s">
        <v>131</v>
      </c>
      <c r="B40" s="3" t="s">
        <v>132</v>
      </c>
      <c r="C40" s="3"/>
      <c r="D40" s="3" t="s">
        <v>104</v>
      </c>
      <c r="E40" s="4">
        <v>40273.92</v>
      </c>
      <c r="F40" s="3" t="s">
        <v>15</v>
      </c>
      <c r="G40" s="5">
        <v>43201</v>
      </c>
      <c r="H40" s="6">
        <v>43160.083333333336</v>
      </c>
      <c r="I40" s="3" t="s">
        <v>133</v>
      </c>
      <c r="J40" s="3" t="s">
        <v>134</v>
      </c>
      <c r="K40" s="7" t="str">
        <f>HYPERLINK("https://my.zakupki.prom.ua/cabinet/purchases/state_plan/view/4700767")</f>
        <v>https://my.zakupki.prom.ua/cabinet/purchases/state_plan/view/4700767</v>
      </c>
    </row>
    <row r="41" spans="1:11" ht="153">
      <c r="A41" s="3" t="s">
        <v>135</v>
      </c>
      <c r="B41" s="3" t="s">
        <v>136</v>
      </c>
      <c r="C41" s="3"/>
      <c r="D41" s="3" t="s">
        <v>104</v>
      </c>
      <c r="E41" s="4">
        <v>38920</v>
      </c>
      <c r="F41" s="3" t="s">
        <v>15</v>
      </c>
      <c r="G41" s="5">
        <v>43201</v>
      </c>
      <c r="H41" s="6">
        <v>43160.083333333336</v>
      </c>
      <c r="I41" s="3" t="s">
        <v>137</v>
      </c>
      <c r="J41" s="3" t="s">
        <v>66</v>
      </c>
      <c r="K41" s="7" t="str">
        <f>HYPERLINK("https://my.zakupki.prom.ua/cabinet/purchases/state_plan/view/4700701")</f>
        <v>https://my.zakupki.prom.ua/cabinet/purchases/state_plan/view/4700701</v>
      </c>
    </row>
    <row r="42" spans="1:11" ht="114.75">
      <c r="A42" s="3" t="s">
        <v>138</v>
      </c>
      <c r="B42" s="3" t="s">
        <v>139</v>
      </c>
      <c r="C42" s="3" t="s">
        <v>140</v>
      </c>
      <c r="D42" s="3" t="s">
        <v>74</v>
      </c>
      <c r="E42" s="4">
        <v>420306.4</v>
      </c>
      <c r="F42" s="3" t="s">
        <v>15</v>
      </c>
      <c r="G42" s="5">
        <v>43187</v>
      </c>
      <c r="H42" s="6">
        <v>43160.083333333336</v>
      </c>
      <c r="I42" s="3" t="s">
        <v>24</v>
      </c>
      <c r="J42" s="3" t="s">
        <v>25</v>
      </c>
      <c r="K42" s="7" t="str">
        <f>HYPERLINK("https://my.zakupki.prom.ua/cabinet/purchases/state_plan/view/4620883")</f>
        <v>https://my.zakupki.prom.ua/cabinet/purchases/state_plan/view/4620883</v>
      </c>
    </row>
    <row r="43" spans="1:11" ht="76.5">
      <c r="A43" s="3" t="s">
        <v>141</v>
      </c>
      <c r="B43" s="3" t="s">
        <v>142</v>
      </c>
      <c r="C43" s="3"/>
      <c r="D43" s="3" t="s">
        <v>14</v>
      </c>
      <c r="E43" s="4">
        <v>25750</v>
      </c>
      <c r="F43" s="3" t="s">
        <v>15</v>
      </c>
      <c r="G43" s="5">
        <v>43160</v>
      </c>
      <c r="H43" s="6">
        <v>43101.083333333336</v>
      </c>
      <c r="I43" s="3" t="s">
        <v>78</v>
      </c>
      <c r="J43" s="3" t="s">
        <v>66</v>
      </c>
      <c r="K43" s="7" t="str">
        <f>HYPERLINK("https://my.zakupki.prom.ua/cabinet/purchases/state_plan/view/4417259")</f>
        <v>https://my.zakupki.prom.ua/cabinet/purchases/state_plan/view/4417259</v>
      </c>
    </row>
    <row r="44" spans="1:11" ht="76.5">
      <c r="A44" s="3" t="s">
        <v>143</v>
      </c>
      <c r="B44" s="3" t="s">
        <v>144</v>
      </c>
      <c r="C44" s="3"/>
      <c r="D44" s="3" t="s">
        <v>14</v>
      </c>
      <c r="E44" s="4">
        <v>161280</v>
      </c>
      <c r="F44" s="3" t="s">
        <v>15</v>
      </c>
      <c r="G44" s="5">
        <v>43159</v>
      </c>
      <c r="H44" s="6">
        <v>43132.083333333336</v>
      </c>
      <c r="I44" s="3" t="s">
        <v>109</v>
      </c>
      <c r="J44" s="3" t="s">
        <v>145</v>
      </c>
      <c r="K44" s="7" t="str">
        <f>HYPERLINK("https://my.zakupki.prom.ua/cabinet/purchases/state_plan/view/4409129")</f>
        <v>https://my.zakupki.prom.ua/cabinet/purchases/state_plan/view/4409129</v>
      </c>
    </row>
    <row r="45" spans="1:11" ht="76.5">
      <c r="A45" s="3" t="s">
        <v>146</v>
      </c>
      <c r="B45" s="3" t="s">
        <v>147</v>
      </c>
      <c r="C45" s="3"/>
      <c r="D45" s="3" t="s">
        <v>14</v>
      </c>
      <c r="E45" s="4">
        <v>5184</v>
      </c>
      <c r="F45" s="3" t="s">
        <v>15</v>
      </c>
      <c r="G45" s="5">
        <v>43151</v>
      </c>
      <c r="H45" s="6">
        <v>43132.083333333336</v>
      </c>
      <c r="I45" s="3" t="s">
        <v>148</v>
      </c>
      <c r="J45" s="3" t="s">
        <v>145</v>
      </c>
      <c r="K45" s="7" t="str">
        <f>HYPERLINK("https://my.zakupki.prom.ua/cabinet/purchases/state_plan/view/4340458")</f>
        <v>https://my.zakupki.prom.ua/cabinet/purchases/state_plan/view/4340458</v>
      </c>
    </row>
    <row r="46" spans="1:11" ht="76.5">
      <c r="A46" s="3" t="s">
        <v>149</v>
      </c>
      <c r="B46" s="3" t="s">
        <v>150</v>
      </c>
      <c r="C46" s="3"/>
      <c r="D46" s="3" t="s">
        <v>14</v>
      </c>
      <c r="E46" s="4">
        <v>42454.74</v>
      </c>
      <c r="F46" s="3" t="s">
        <v>15</v>
      </c>
      <c r="G46" s="5">
        <v>43151</v>
      </c>
      <c r="H46" s="6">
        <v>43132.083333333336</v>
      </c>
      <c r="I46" s="3" t="s">
        <v>151</v>
      </c>
      <c r="J46" s="3" t="s">
        <v>145</v>
      </c>
      <c r="K46" s="7" t="str">
        <f>HYPERLINK("https://my.zakupki.prom.ua/cabinet/purchases/state_plan/view/4340456")</f>
        <v>https://my.zakupki.prom.ua/cabinet/purchases/state_plan/view/4340456</v>
      </c>
    </row>
    <row r="47" spans="1:11" ht="76.5">
      <c r="A47" s="3" t="s">
        <v>152</v>
      </c>
      <c r="B47" s="3" t="s">
        <v>153</v>
      </c>
      <c r="C47" s="3"/>
      <c r="D47" s="3" t="s">
        <v>14</v>
      </c>
      <c r="E47" s="4">
        <v>175</v>
      </c>
      <c r="F47" s="3" t="s">
        <v>15</v>
      </c>
      <c r="G47" s="5">
        <v>43151</v>
      </c>
      <c r="H47" s="6">
        <v>43132.083333333336</v>
      </c>
      <c r="I47" s="3" t="s">
        <v>154</v>
      </c>
      <c r="J47" s="3" t="s">
        <v>145</v>
      </c>
      <c r="K47" s="7" t="str">
        <f>HYPERLINK("https://my.zakupki.prom.ua/cabinet/purchases/state_plan/view/4340438")</f>
        <v>https://my.zakupki.prom.ua/cabinet/purchases/state_plan/view/4340438</v>
      </c>
    </row>
    <row r="48" spans="1:11" ht="76.5">
      <c r="A48" s="3" t="s">
        <v>155</v>
      </c>
      <c r="B48" s="3" t="s">
        <v>156</v>
      </c>
      <c r="C48" s="3"/>
      <c r="D48" s="3" t="s">
        <v>14</v>
      </c>
      <c r="E48" s="4">
        <v>9646</v>
      </c>
      <c r="F48" s="3" t="s">
        <v>15</v>
      </c>
      <c r="G48" s="5">
        <v>43151</v>
      </c>
      <c r="H48" s="6">
        <v>43132.083333333336</v>
      </c>
      <c r="I48" s="3" t="s">
        <v>157</v>
      </c>
      <c r="J48" s="3" t="s">
        <v>145</v>
      </c>
      <c r="K48" s="7" t="str">
        <f>HYPERLINK("https://my.zakupki.prom.ua/cabinet/purchases/state_plan/view/4340437")</f>
        <v>https://my.zakupki.prom.ua/cabinet/purchases/state_plan/view/4340437</v>
      </c>
    </row>
    <row r="49" spans="1:11" ht="76.5">
      <c r="A49" s="3" t="s">
        <v>158</v>
      </c>
      <c r="B49" s="3" t="s">
        <v>159</v>
      </c>
      <c r="C49" s="3"/>
      <c r="D49" s="3" t="s">
        <v>14</v>
      </c>
      <c r="E49" s="4">
        <v>15116.4</v>
      </c>
      <c r="F49" s="3" t="s">
        <v>15</v>
      </c>
      <c r="G49" s="5">
        <v>43151</v>
      </c>
      <c r="H49" s="6">
        <v>43132.083333333336</v>
      </c>
      <c r="I49" s="3" t="s">
        <v>160</v>
      </c>
      <c r="J49" s="3" t="s">
        <v>145</v>
      </c>
      <c r="K49" s="7" t="str">
        <f>HYPERLINK("https://my.zakupki.prom.ua/cabinet/purchases/state_plan/view/4340436")</f>
        <v>https://my.zakupki.prom.ua/cabinet/purchases/state_plan/view/4340436</v>
      </c>
    </row>
    <row r="50" spans="1:11" ht="102">
      <c r="A50" s="3" t="s">
        <v>161</v>
      </c>
      <c r="B50" s="3" t="s">
        <v>162</v>
      </c>
      <c r="C50" s="3"/>
      <c r="D50" s="3" t="s">
        <v>14</v>
      </c>
      <c r="E50" s="4">
        <v>46902.5</v>
      </c>
      <c r="F50" s="3" t="s">
        <v>15</v>
      </c>
      <c r="G50" s="5">
        <v>43151</v>
      </c>
      <c r="H50" s="6">
        <v>43132.083333333336</v>
      </c>
      <c r="I50" s="3" t="s">
        <v>163</v>
      </c>
      <c r="J50" s="3" t="s">
        <v>145</v>
      </c>
      <c r="K50" s="7" t="str">
        <f>HYPERLINK("https://my.zakupki.prom.ua/cabinet/purchases/state_plan/view/4340435")</f>
        <v>https://my.zakupki.prom.ua/cabinet/purchases/state_plan/view/4340435</v>
      </c>
    </row>
    <row r="51" spans="1:11" ht="76.5">
      <c r="A51" s="3" t="s">
        <v>164</v>
      </c>
      <c r="B51" s="3" t="s">
        <v>165</v>
      </c>
      <c r="C51" s="3"/>
      <c r="D51" s="3" t="s">
        <v>14</v>
      </c>
      <c r="E51" s="4">
        <v>33919.9</v>
      </c>
      <c r="F51" s="3" t="s">
        <v>15</v>
      </c>
      <c r="G51" s="5">
        <v>43151</v>
      </c>
      <c r="H51" s="6">
        <v>43132.083333333336</v>
      </c>
      <c r="I51" s="3" t="s">
        <v>166</v>
      </c>
      <c r="J51" s="3" t="s">
        <v>145</v>
      </c>
      <c r="K51" s="7" t="str">
        <f>HYPERLINK("https://my.zakupki.prom.ua/cabinet/purchases/state_plan/view/4340434")</f>
        <v>https://my.zakupki.prom.ua/cabinet/purchases/state_plan/view/4340434</v>
      </c>
    </row>
    <row r="52" spans="1:11" ht="76.5">
      <c r="A52" s="3" t="s">
        <v>167</v>
      </c>
      <c r="B52" s="3" t="s">
        <v>168</v>
      </c>
      <c r="C52" s="3"/>
      <c r="D52" s="3" t="s">
        <v>14</v>
      </c>
      <c r="E52" s="4">
        <v>118428</v>
      </c>
      <c r="F52" s="3" t="s">
        <v>15</v>
      </c>
      <c r="G52" s="5">
        <v>43151</v>
      </c>
      <c r="H52" s="6">
        <v>43132.083333333336</v>
      </c>
      <c r="I52" s="3" t="s">
        <v>169</v>
      </c>
      <c r="J52" s="3" t="s">
        <v>145</v>
      </c>
      <c r="K52" s="7" t="str">
        <f>HYPERLINK("https://my.zakupki.prom.ua/cabinet/purchases/state_plan/view/4340431")</f>
        <v>https://my.zakupki.prom.ua/cabinet/purchases/state_plan/view/4340431</v>
      </c>
    </row>
    <row r="53" spans="1:11" ht="76.5">
      <c r="A53" s="3" t="s">
        <v>170</v>
      </c>
      <c r="B53" s="3" t="s">
        <v>171</v>
      </c>
      <c r="C53" s="3"/>
      <c r="D53" s="3" t="s">
        <v>14</v>
      </c>
      <c r="E53" s="4">
        <v>385</v>
      </c>
      <c r="F53" s="3" t="s">
        <v>15</v>
      </c>
      <c r="G53" s="5">
        <v>43151</v>
      </c>
      <c r="H53" s="6">
        <v>43132.083333333336</v>
      </c>
      <c r="I53" s="3" t="s">
        <v>172</v>
      </c>
      <c r="J53" s="3" t="s">
        <v>145</v>
      </c>
      <c r="K53" s="7" t="str">
        <f>HYPERLINK("https://my.zakupki.prom.ua/cabinet/purchases/state_plan/view/4340400")</f>
        <v>https://my.zakupki.prom.ua/cabinet/purchases/state_plan/view/4340400</v>
      </c>
    </row>
    <row r="54" spans="1:11" ht="76.5">
      <c r="A54" s="3" t="s">
        <v>173</v>
      </c>
      <c r="B54" s="3" t="s">
        <v>174</v>
      </c>
      <c r="C54" s="3"/>
      <c r="D54" s="3" t="s">
        <v>14</v>
      </c>
      <c r="E54" s="4">
        <v>23400</v>
      </c>
      <c r="F54" s="3" t="s">
        <v>15</v>
      </c>
      <c r="G54" s="5">
        <v>43151</v>
      </c>
      <c r="H54" s="6">
        <v>43132.083333333336</v>
      </c>
      <c r="I54" s="3" t="s">
        <v>175</v>
      </c>
      <c r="J54" s="3" t="s">
        <v>145</v>
      </c>
      <c r="K54" s="7" t="str">
        <f>HYPERLINK("https://my.zakupki.prom.ua/cabinet/purchases/state_plan/view/4340398")</f>
        <v>https://my.zakupki.prom.ua/cabinet/purchases/state_plan/view/4340398</v>
      </c>
    </row>
    <row r="55" spans="1:11" ht="89.25">
      <c r="A55" s="3" t="s">
        <v>176</v>
      </c>
      <c r="B55" s="3" t="s">
        <v>177</v>
      </c>
      <c r="C55" s="3"/>
      <c r="D55" s="3" t="s">
        <v>14</v>
      </c>
      <c r="E55" s="4">
        <v>71437.7</v>
      </c>
      <c r="F55" s="3" t="s">
        <v>15</v>
      </c>
      <c r="G55" s="5">
        <v>43151</v>
      </c>
      <c r="H55" s="6">
        <v>43132.083333333336</v>
      </c>
      <c r="I55" s="3" t="s">
        <v>178</v>
      </c>
      <c r="J55" s="3" t="s">
        <v>145</v>
      </c>
      <c r="K55" s="7" t="str">
        <f>HYPERLINK("https://my.zakupki.prom.ua/cabinet/purchases/state_plan/view/4340396")</f>
        <v>https://my.zakupki.prom.ua/cabinet/purchases/state_plan/view/4340396</v>
      </c>
    </row>
    <row r="56" spans="1:11" ht="76.5">
      <c r="A56" s="3" t="s">
        <v>179</v>
      </c>
      <c r="B56" s="3" t="s">
        <v>180</v>
      </c>
      <c r="C56" s="3"/>
      <c r="D56" s="3" t="s">
        <v>14</v>
      </c>
      <c r="E56" s="4">
        <v>15435</v>
      </c>
      <c r="F56" s="3" t="s">
        <v>15</v>
      </c>
      <c r="G56" s="5">
        <v>43151</v>
      </c>
      <c r="H56" s="6">
        <v>43132.083333333336</v>
      </c>
      <c r="I56" s="3" t="s">
        <v>181</v>
      </c>
      <c r="J56" s="3" t="s">
        <v>145</v>
      </c>
      <c r="K56" s="7" t="str">
        <f>HYPERLINK("https://my.zakupki.prom.ua/cabinet/purchases/state_plan/view/4340390")</f>
        <v>https://my.zakupki.prom.ua/cabinet/purchases/state_plan/view/4340390</v>
      </c>
    </row>
    <row r="57" spans="1:11" ht="76.5">
      <c r="A57" s="3" t="s">
        <v>182</v>
      </c>
      <c r="B57" s="3" t="s">
        <v>183</v>
      </c>
      <c r="C57" s="3"/>
      <c r="D57" s="3" t="s">
        <v>14</v>
      </c>
      <c r="E57" s="4">
        <v>11515</v>
      </c>
      <c r="F57" s="3" t="s">
        <v>15</v>
      </c>
      <c r="G57" s="5">
        <v>43151</v>
      </c>
      <c r="H57" s="6">
        <v>43132.083333333336</v>
      </c>
      <c r="I57" s="3" t="s">
        <v>184</v>
      </c>
      <c r="J57" s="3" t="s">
        <v>145</v>
      </c>
      <c r="K57" s="7" t="str">
        <f>HYPERLINK("https://my.zakupki.prom.ua/cabinet/purchases/state_plan/view/4340353")</f>
        <v>https://my.zakupki.prom.ua/cabinet/purchases/state_plan/view/4340353</v>
      </c>
    </row>
    <row r="58" spans="1:11" ht="114.75">
      <c r="A58" s="3" t="s">
        <v>185</v>
      </c>
      <c r="B58" s="3" t="s">
        <v>186</v>
      </c>
      <c r="C58" s="3"/>
      <c r="D58" s="3" t="s">
        <v>14</v>
      </c>
      <c r="E58" s="4">
        <v>39900</v>
      </c>
      <c r="F58" s="3" t="s">
        <v>15</v>
      </c>
      <c r="G58" s="5">
        <v>43151</v>
      </c>
      <c r="H58" s="6">
        <v>43132.083333333336</v>
      </c>
      <c r="I58" s="3" t="s">
        <v>187</v>
      </c>
      <c r="J58" s="3" t="s">
        <v>145</v>
      </c>
      <c r="K58" s="7" t="str">
        <f>HYPERLINK("https://my.zakupki.prom.ua/cabinet/purchases/state_plan/view/4340352")</f>
        <v>https://my.zakupki.prom.ua/cabinet/purchases/state_plan/view/4340352</v>
      </c>
    </row>
    <row r="59" spans="1:11" ht="76.5">
      <c r="A59" s="3" t="s">
        <v>188</v>
      </c>
      <c r="B59" s="3" t="s">
        <v>189</v>
      </c>
      <c r="C59" s="3"/>
      <c r="D59" s="3" t="s">
        <v>14</v>
      </c>
      <c r="E59" s="4">
        <v>19925</v>
      </c>
      <c r="F59" s="3" t="s">
        <v>15</v>
      </c>
      <c r="G59" s="5">
        <v>43151</v>
      </c>
      <c r="H59" s="6">
        <v>43132.083333333336</v>
      </c>
      <c r="I59" s="3" t="s">
        <v>190</v>
      </c>
      <c r="J59" s="3" t="s">
        <v>145</v>
      </c>
      <c r="K59" s="7" t="str">
        <f>HYPERLINK("https://my.zakupki.prom.ua/cabinet/purchases/state_plan/view/4340303")</f>
        <v>https://my.zakupki.prom.ua/cabinet/purchases/state_plan/view/4340303</v>
      </c>
    </row>
    <row r="60" spans="1:11" ht="76.5">
      <c r="A60" s="3" t="s">
        <v>191</v>
      </c>
      <c r="B60" s="3" t="s">
        <v>192</v>
      </c>
      <c r="C60" s="3"/>
      <c r="D60" s="3" t="s">
        <v>14</v>
      </c>
      <c r="E60" s="4">
        <v>64406.7</v>
      </c>
      <c r="F60" s="3" t="s">
        <v>15</v>
      </c>
      <c r="G60" s="5">
        <v>43151</v>
      </c>
      <c r="H60" s="6">
        <v>43132.083333333336</v>
      </c>
      <c r="I60" s="3" t="s">
        <v>193</v>
      </c>
      <c r="J60" s="3" t="s">
        <v>145</v>
      </c>
      <c r="K60" s="7" t="str">
        <f>HYPERLINK("https://my.zakupki.prom.ua/cabinet/purchases/state_plan/view/4340301")</f>
        <v>https://my.zakupki.prom.ua/cabinet/purchases/state_plan/view/4340301</v>
      </c>
    </row>
    <row r="61" spans="1:11" ht="76.5">
      <c r="A61" s="3" t="s">
        <v>194</v>
      </c>
      <c r="B61" s="3" t="s">
        <v>195</v>
      </c>
      <c r="C61" s="3"/>
      <c r="D61" s="3" t="s">
        <v>14</v>
      </c>
      <c r="E61" s="4">
        <v>84527</v>
      </c>
      <c r="F61" s="3" t="s">
        <v>15</v>
      </c>
      <c r="G61" s="5">
        <v>43151</v>
      </c>
      <c r="H61" s="6">
        <v>43132.083333333336</v>
      </c>
      <c r="I61" s="3" t="s">
        <v>196</v>
      </c>
      <c r="J61" s="3" t="s">
        <v>145</v>
      </c>
      <c r="K61" s="7" t="str">
        <f>HYPERLINK("https://my.zakupki.prom.ua/cabinet/purchases/state_plan/view/4340245")</f>
        <v>https://my.zakupki.prom.ua/cabinet/purchases/state_plan/view/4340245</v>
      </c>
    </row>
    <row r="62" spans="1:11" ht="76.5">
      <c r="A62" s="3" t="s">
        <v>197</v>
      </c>
      <c r="B62" s="3" t="s">
        <v>198</v>
      </c>
      <c r="C62" s="3"/>
      <c r="D62" s="3" t="s">
        <v>14</v>
      </c>
      <c r="E62" s="4">
        <v>96172.5</v>
      </c>
      <c r="F62" s="3" t="s">
        <v>15</v>
      </c>
      <c r="G62" s="5">
        <v>43151</v>
      </c>
      <c r="H62" s="6">
        <v>43132.083333333336</v>
      </c>
      <c r="I62" s="3" t="s">
        <v>199</v>
      </c>
      <c r="J62" s="3" t="s">
        <v>145</v>
      </c>
      <c r="K62" s="7" t="str">
        <f>HYPERLINK("https://my.zakupki.prom.ua/cabinet/purchases/state_plan/view/4340242")</f>
        <v>https://my.zakupki.prom.ua/cabinet/purchases/state_plan/view/4340242</v>
      </c>
    </row>
    <row r="63" spans="1:11" ht="76.5">
      <c r="A63" s="3" t="s">
        <v>200</v>
      </c>
      <c r="B63" s="3" t="s">
        <v>201</v>
      </c>
      <c r="C63" s="3"/>
      <c r="D63" s="3" t="s">
        <v>14</v>
      </c>
      <c r="E63" s="4">
        <v>2937</v>
      </c>
      <c r="F63" s="3" t="s">
        <v>15</v>
      </c>
      <c r="G63" s="5">
        <v>43151</v>
      </c>
      <c r="H63" s="6">
        <v>43132.083333333336</v>
      </c>
      <c r="I63" s="3" t="s">
        <v>201</v>
      </c>
      <c r="J63" s="3" t="s">
        <v>145</v>
      </c>
      <c r="K63" s="7" t="str">
        <f>HYPERLINK("https://my.zakupki.prom.ua/cabinet/purchases/state_plan/view/4340237")</f>
        <v>https://my.zakupki.prom.ua/cabinet/purchases/state_plan/view/4340237</v>
      </c>
    </row>
    <row r="64" spans="1:11" ht="76.5">
      <c r="A64" s="3" t="s">
        <v>202</v>
      </c>
      <c r="B64" s="3" t="s">
        <v>203</v>
      </c>
      <c r="C64" s="3"/>
      <c r="D64" s="3" t="s">
        <v>14</v>
      </c>
      <c r="E64" s="4">
        <v>9996.96</v>
      </c>
      <c r="F64" s="3" t="s">
        <v>15</v>
      </c>
      <c r="G64" s="5">
        <v>43151</v>
      </c>
      <c r="H64" s="6">
        <v>43132.083333333336</v>
      </c>
      <c r="I64" s="3" t="s">
        <v>203</v>
      </c>
      <c r="J64" s="3" t="s">
        <v>145</v>
      </c>
      <c r="K64" s="7" t="str">
        <f>HYPERLINK("https://my.zakupki.prom.ua/cabinet/purchases/state_plan/view/4340232")</f>
        <v>https://my.zakupki.prom.ua/cabinet/purchases/state_plan/view/4340232</v>
      </c>
    </row>
    <row r="65" spans="1:11" ht="89.25">
      <c r="A65" s="3" t="s">
        <v>204</v>
      </c>
      <c r="B65" s="3" t="s">
        <v>205</v>
      </c>
      <c r="C65" s="3"/>
      <c r="D65" s="3" t="s">
        <v>14</v>
      </c>
      <c r="E65" s="4">
        <v>29610.1</v>
      </c>
      <c r="F65" s="3" t="s">
        <v>15</v>
      </c>
      <c r="G65" s="5">
        <v>43151</v>
      </c>
      <c r="H65" s="6">
        <v>43132.083333333336</v>
      </c>
      <c r="I65" s="3" t="s">
        <v>206</v>
      </c>
      <c r="J65" s="3" t="s">
        <v>145</v>
      </c>
      <c r="K65" s="7" t="str">
        <f>HYPERLINK("https://my.zakupki.prom.ua/cabinet/purchases/state_plan/view/4340030")</f>
        <v>https://my.zakupki.prom.ua/cabinet/purchases/state_plan/view/4340030</v>
      </c>
    </row>
    <row r="66" spans="1:11" ht="114.75">
      <c r="A66" s="3" t="s">
        <v>207</v>
      </c>
      <c r="B66" s="3" t="s">
        <v>139</v>
      </c>
      <c r="C66" s="3" t="s">
        <v>208</v>
      </c>
      <c r="D66" s="3" t="s">
        <v>44</v>
      </c>
      <c r="E66" s="4">
        <v>420306.4</v>
      </c>
      <c r="F66" s="3" t="s">
        <v>15</v>
      </c>
      <c r="G66" s="5">
        <v>43146</v>
      </c>
      <c r="H66" s="6">
        <v>43132.083333333336</v>
      </c>
      <c r="I66" s="3" t="s">
        <v>24</v>
      </c>
      <c r="J66" s="3" t="s">
        <v>25</v>
      </c>
      <c r="K66" s="7" t="str">
        <f>HYPERLINK("https://my.zakupki.prom.ua/cabinet/purchases/state_plan/view/4283261")</f>
        <v>https://my.zakupki.prom.ua/cabinet/purchases/state_plan/view/4283261</v>
      </c>
    </row>
    <row r="67" spans="1:11" ht="153">
      <c r="A67" s="3" t="s">
        <v>209</v>
      </c>
      <c r="B67" s="3" t="s">
        <v>210</v>
      </c>
      <c r="C67" s="3"/>
      <c r="D67" s="3" t="s">
        <v>14</v>
      </c>
      <c r="E67" s="4">
        <v>75876.48</v>
      </c>
      <c r="F67" s="3" t="s">
        <v>15</v>
      </c>
      <c r="G67" s="5">
        <v>43133</v>
      </c>
      <c r="H67" s="6">
        <v>43132.083333333336</v>
      </c>
      <c r="I67" s="3" t="s">
        <v>211</v>
      </c>
      <c r="J67" s="3" t="s">
        <v>66</v>
      </c>
      <c r="K67" s="7" t="str">
        <f>HYPERLINK("https://my.zakupki.prom.ua/cabinet/purchases/state_plan/view/4114363")</f>
        <v>https://my.zakupki.prom.ua/cabinet/purchases/state_plan/view/4114363</v>
      </c>
    </row>
    <row r="68" spans="1:11" ht="229.5">
      <c r="A68" s="3" t="s">
        <v>212</v>
      </c>
      <c r="B68" s="3" t="s">
        <v>213</v>
      </c>
      <c r="C68" s="3" t="s">
        <v>214</v>
      </c>
      <c r="D68" s="3" t="s">
        <v>44</v>
      </c>
      <c r="E68" s="4">
        <v>1767673.4</v>
      </c>
      <c r="F68" s="3" t="s">
        <v>15</v>
      </c>
      <c r="G68" s="5">
        <v>43132</v>
      </c>
      <c r="H68" s="6">
        <v>43132.083333333336</v>
      </c>
      <c r="I68" s="3" t="s">
        <v>215</v>
      </c>
      <c r="J68" s="3" t="s">
        <v>17</v>
      </c>
      <c r="K68" s="7" t="str">
        <f>HYPERLINK("https://my.zakupki.prom.ua/cabinet/purchases/state_plan/view/4099900")</f>
        <v>https://my.zakupki.prom.ua/cabinet/purchases/state_plan/view/4099900</v>
      </c>
    </row>
    <row r="69" spans="1:11" ht="76.5">
      <c r="A69" s="3" t="s">
        <v>216</v>
      </c>
      <c r="B69" s="3" t="s">
        <v>217</v>
      </c>
      <c r="C69" s="3"/>
      <c r="D69" s="3" t="s">
        <v>14</v>
      </c>
      <c r="E69" s="4">
        <v>31932.48</v>
      </c>
      <c r="F69" s="3" t="s">
        <v>15</v>
      </c>
      <c r="G69" s="5">
        <v>43132</v>
      </c>
      <c r="H69" s="6">
        <v>43101.083333333336</v>
      </c>
      <c r="I69" s="3" t="s">
        <v>218</v>
      </c>
      <c r="J69" s="3" t="s">
        <v>219</v>
      </c>
      <c r="K69" s="7" t="str">
        <f>HYPERLINK("https://my.zakupki.prom.ua/cabinet/purchases/state_plan/view/4089049")</f>
        <v>https://my.zakupki.prom.ua/cabinet/purchases/state_plan/view/4089049</v>
      </c>
    </row>
    <row r="70" spans="1:11" ht="114.75">
      <c r="A70" s="3" t="s">
        <v>220</v>
      </c>
      <c r="B70" s="3" t="s">
        <v>221</v>
      </c>
      <c r="C70" s="3" t="s">
        <v>222</v>
      </c>
      <c r="D70" s="3" t="s">
        <v>223</v>
      </c>
      <c r="E70" s="4">
        <v>2052196</v>
      </c>
      <c r="F70" s="3" t="s">
        <v>15</v>
      </c>
      <c r="G70" s="5">
        <v>43131</v>
      </c>
      <c r="H70" s="6">
        <v>43101.083333333336</v>
      </c>
      <c r="I70" s="3" t="s">
        <v>42</v>
      </c>
      <c r="J70" s="3" t="s">
        <v>45</v>
      </c>
      <c r="K70" s="7" t="str">
        <f>HYPERLINK("https://my.zakupki.prom.ua/cabinet/purchases/state_plan/view/4070056")</f>
        <v>https://my.zakupki.prom.ua/cabinet/purchases/state_plan/view/4070056</v>
      </c>
    </row>
    <row r="71" spans="1:11" ht="76.5">
      <c r="A71" s="3" t="s">
        <v>224</v>
      </c>
      <c r="B71" s="3" t="s">
        <v>225</v>
      </c>
      <c r="C71" s="3"/>
      <c r="D71" s="3" t="s">
        <v>14</v>
      </c>
      <c r="E71" s="4">
        <v>197460</v>
      </c>
      <c r="F71" s="3" t="s">
        <v>15</v>
      </c>
      <c r="G71" s="5">
        <v>43131</v>
      </c>
      <c r="H71" s="6">
        <v>43101.083333333336</v>
      </c>
      <c r="I71" s="3" t="s">
        <v>90</v>
      </c>
      <c r="J71" s="3" t="s">
        <v>91</v>
      </c>
      <c r="K71" s="7" t="str">
        <f>HYPERLINK("https://my.zakupki.prom.ua/cabinet/purchases/state_plan/view/4064067")</f>
        <v>https://my.zakupki.prom.ua/cabinet/purchases/state_plan/view/4064067</v>
      </c>
    </row>
    <row r="72" spans="1:11" ht="140.25">
      <c r="A72" s="3" t="s">
        <v>226</v>
      </c>
      <c r="B72" s="3" t="s">
        <v>227</v>
      </c>
      <c r="C72" s="3" t="s">
        <v>228</v>
      </c>
      <c r="D72" s="3" t="s">
        <v>44</v>
      </c>
      <c r="E72" s="4">
        <v>1115500</v>
      </c>
      <c r="F72" s="3" t="s">
        <v>15</v>
      </c>
      <c r="G72" s="5">
        <v>43129</v>
      </c>
      <c r="H72" s="6">
        <v>43101.083333333336</v>
      </c>
      <c r="I72" s="3" t="s">
        <v>109</v>
      </c>
      <c r="J72" s="3" t="s">
        <v>91</v>
      </c>
      <c r="K72" s="7" t="str">
        <f>HYPERLINK("https://my.zakupki.prom.ua/cabinet/purchases/state_plan/view/4016996")</f>
        <v>https://my.zakupki.prom.ua/cabinet/purchases/state_plan/view/4016996</v>
      </c>
    </row>
    <row r="73" spans="1:11" ht="102">
      <c r="A73" s="3" t="s">
        <v>229</v>
      </c>
      <c r="B73" s="8"/>
      <c r="C73" s="8"/>
      <c r="D73" s="8"/>
      <c r="E73" s="8"/>
      <c r="F73" s="8"/>
      <c r="G73" s="8"/>
      <c r="H73" s="8"/>
      <c r="I73" s="8"/>
      <c r="J73" s="8"/>
      <c r="K73" s="8"/>
    </row>
  </sheetData>
  <mergeCells count="1">
    <mergeCell ref="A1:K1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Бухгалтерія</cp:lastModifiedBy>
  <cp:lastPrinted>2019-01-10T08:22:46Z</cp:lastPrinted>
  <dcterms:created xsi:type="dcterms:W3CDTF">2019-01-10T08:23:30Z</dcterms:created>
  <dcterms:modified xsi:type="dcterms:W3CDTF">2019-01-10T08:23:30Z</dcterms:modified>
  <cp:category/>
  <cp:version/>
  <cp:contentType/>
  <cp:contentStatus/>
</cp:coreProperties>
</file>